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concurrentCalc="0"/>
</workbook>
</file>

<file path=xl/calcChain.xml><?xml version="1.0" encoding="utf-8"?>
<calcChain xmlns="http://schemas.openxmlformats.org/spreadsheetml/2006/main">
  <c r="B18" i="1" l="1"/>
  <c r="B30" i="1"/>
  <c r="M33" i="1"/>
  <c r="L20" i="1"/>
  <c r="L21" i="1"/>
  <c r="L33" i="1"/>
  <c r="L34" i="1"/>
  <c r="M34" i="1"/>
  <c r="B12" i="1"/>
  <c r="B11" i="1"/>
  <c r="R33" i="1"/>
  <c r="R34" i="1"/>
  <c r="I33" i="1"/>
  <c r="I34" i="1"/>
  <c r="H33" i="1"/>
  <c r="H34" i="1"/>
  <c r="B33" i="1"/>
  <c r="B34" i="1"/>
  <c r="C33" i="1"/>
  <c r="C34" i="1"/>
  <c r="J33" i="1"/>
  <c r="J34" i="1"/>
  <c r="K33" i="1"/>
  <c r="K34" i="1"/>
  <c r="O33" i="1"/>
  <c r="O34" i="1"/>
  <c r="D33" i="1"/>
  <c r="D34" i="1"/>
  <c r="N33" i="1"/>
  <c r="N34" i="1"/>
  <c r="Q33" i="1"/>
  <c r="Q34" i="1"/>
  <c r="S33" i="1"/>
  <c r="S34" i="1"/>
  <c r="E33" i="1"/>
  <c r="E34" i="1"/>
  <c r="G33" i="1"/>
  <c r="G34" i="1"/>
  <c r="P33" i="1"/>
  <c r="P34" i="1"/>
  <c r="F33" i="1"/>
  <c r="F34" i="1"/>
</calcChain>
</file>

<file path=xl/sharedStrings.xml><?xml version="1.0" encoding="utf-8"?>
<sst xmlns="http://schemas.openxmlformats.org/spreadsheetml/2006/main" count="79" uniqueCount="60">
  <si>
    <t>Note</t>
    <phoneticPr fontId="0"/>
  </si>
  <si>
    <t>温度変化に対する波長のシフトは、0度入射のときの透過波長の温度依存性と、屈折率が温度で変化することによる透過波長の入射角依存性の変化を考えないといけませんが、基板の材質が分からないので後者は考えていません。</t>
    <rPh sb="0" eb="2">
      <t>オンド</t>
    </rPh>
    <rPh sb="2" eb="4">
      <t>ヘンカ</t>
    </rPh>
    <rPh sb="5" eb="6">
      <t>タイ</t>
    </rPh>
    <rPh sb="8" eb="10">
      <t>ハチョウ</t>
    </rPh>
    <rPh sb="17" eb="18">
      <t>ド</t>
    </rPh>
    <rPh sb="18" eb="20">
      <t>ニュウシャ</t>
    </rPh>
    <rPh sb="24" eb="26">
      <t>トウカ</t>
    </rPh>
    <rPh sb="26" eb="28">
      <t>ハチョウ</t>
    </rPh>
    <rPh sb="29" eb="31">
      <t>オンド</t>
    </rPh>
    <rPh sb="31" eb="34">
      <t>イゾンセイ</t>
    </rPh>
    <rPh sb="36" eb="38">
      <t>クッセツ</t>
    </rPh>
    <rPh sb="38" eb="39">
      <t>リツ</t>
    </rPh>
    <rPh sb="40" eb="42">
      <t>オンド</t>
    </rPh>
    <rPh sb="43" eb="45">
      <t>ヘンカ</t>
    </rPh>
    <rPh sb="52" eb="54">
      <t>トウカ</t>
    </rPh>
    <rPh sb="54" eb="56">
      <t>ハチョウ</t>
    </rPh>
    <rPh sb="57" eb="60">
      <t>ニュウシャカク</t>
    </rPh>
    <rPh sb="60" eb="63">
      <t>イゾンセイ</t>
    </rPh>
    <rPh sb="64" eb="66">
      <t>ヘンカ</t>
    </rPh>
    <rPh sb="67" eb="68">
      <t>カンガ</t>
    </rPh>
    <rPh sb="79" eb="81">
      <t>キバン</t>
    </rPh>
    <rPh sb="82" eb="84">
      <t>ザイシツ</t>
    </rPh>
    <rPh sb="85" eb="86">
      <t>ワ</t>
    </rPh>
    <rPh sb="92" eb="94">
      <t>コウシャ</t>
    </rPh>
    <rPh sb="95" eb="96">
      <t>カンガ</t>
    </rPh>
    <phoneticPr fontId="0"/>
  </si>
  <si>
    <t>h [mm]</t>
    <phoneticPr fontId="0"/>
  </si>
  <si>
    <t>←MOIRCSの光軸の高さ</t>
    <rPh sb="8" eb="10">
      <t>コウジク</t>
    </rPh>
    <rPh sb="11" eb="12">
      <t>タカ</t>
    </rPh>
    <phoneticPr fontId="0"/>
  </si>
  <si>
    <t>f [mm]</t>
    <phoneticPr fontId="0"/>
  </si>
  <si>
    <t>←コリメータの焦点距離</t>
    <rPh sb="7" eb="9">
      <t>ショウテン</t>
    </rPh>
    <rPh sb="9" eb="11">
      <t>キョリ</t>
    </rPh>
    <phoneticPr fontId="0"/>
  </si>
  <si>
    <t>x0 [pix]</t>
    <phoneticPr fontId="0"/>
  </si>
  <si>
    <t>←検出器上のカセグレン中心</t>
    <rPh sb="1" eb="4">
      <t>ケンシュツキ</t>
    </rPh>
    <rPh sb="4" eb="5">
      <t>ジョウ</t>
    </rPh>
    <rPh sb="11" eb="13">
      <t>チュウシン</t>
    </rPh>
    <phoneticPr fontId="0"/>
  </si>
  <si>
    <t>y0 [pix]</t>
    <phoneticPr fontId="0"/>
  </si>
  <si>
    <t>pix/mm</t>
    <phoneticPr fontId="0"/>
  </si>
  <si>
    <t>←ピクセル対カセグレン焦点面変換係数</t>
    <rPh sb="5" eb="6">
      <t>タイ</t>
    </rPh>
    <rPh sb="11" eb="13">
      <t>ショウテン</t>
    </rPh>
    <rPh sb="13" eb="14">
      <t>メン</t>
    </rPh>
    <rPh sb="14" eb="16">
      <t>ヘンカン</t>
    </rPh>
    <rPh sb="16" eb="18">
      <t>ケイスウ</t>
    </rPh>
    <phoneticPr fontId="0"/>
  </si>
  <si>
    <t>PI()/180</t>
    <phoneticPr fontId="0"/>
  </si>
  <si>
    <t>α [um/K]</t>
    <phoneticPr fontId="0"/>
  </si>
  <si>
    <t>←温度対波長移動量の係数(D.Simon 1996より)</t>
    <rPh sb="1" eb="3">
      <t>オンド</t>
    </rPh>
    <rPh sb="3" eb="4">
      <t>タイ</t>
    </rPh>
    <rPh sb="4" eb="6">
      <t>ハチョウ</t>
    </rPh>
    <rPh sb="6" eb="8">
      <t>イドウ</t>
    </rPh>
    <rPh sb="8" eb="9">
      <t>リョウ</t>
    </rPh>
    <rPh sb="10" eb="12">
      <t>ケイスウ</t>
    </rPh>
    <phoneticPr fontId="0"/>
  </si>
  <si>
    <t>xf [pix]</t>
    <phoneticPr fontId="0"/>
  </si>
  <si>
    <t>←フィルターに垂直入射する光が検出器上で結像する位置</t>
    <rPh sb="7" eb="9">
      <t>スイチョク</t>
    </rPh>
    <rPh sb="9" eb="11">
      <t>ニュウシャ</t>
    </rPh>
    <rPh sb="13" eb="14">
      <t>ヒカリ</t>
    </rPh>
    <rPh sb="15" eb="18">
      <t>ケンシュツキ</t>
    </rPh>
    <rPh sb="18" eb="19">
      <t>ウエ</t>
    </rPh>
    <rPh sb="20" eb="22">
      <t>ケツゾウ</t>
    </rPh>
    <rPh sb="24" eb="26">
      <t>イチ</t>
    </rPh>
    <phoneticPr fontId="0"/>
  </si>
  <si>
    <t>yf [pix]</t>
    <phoneticPr fontId="0"/>
  </si>
  <si>
    <t>θf [deg]</t>
    <phoneticPr fontId="0"/>
  </si>
  <si>
    <t>←光軸に対するフィルターの傾き角</t>
    <rPh sb="1" eb="3">
      <t>コウジク</t>
    </rPh>
    <rPh sb="4" eb="5">
      <t>タイ</t>
    </rPh>
    <rPh sb="13" eb="14">
      <t>カタム</t>
    </rPh>
    <rPh sb="15" eb="16">
      <t>カク</t>
    </rPh>
    <phoneticPr fontId="0"/>
  </si>
  <si>
    <t>φf [deg]</t>
    <phoneticPr fontId="0"/>
  </si>
  <si>
    <t>←xy平面におけるx軸に対するフィルターの傾き角</t>
    <rPh sb="3" eb="5">
      <t>ヘイメン</t>
    </rPh>
    <rPh sb="10" eb="11">
      <t>ジク</t>
    </rPh>
    <rPh sb="12" eb="13">
      <t>タイ</t>
    </rPh>
    <rPh sb="21" eb="22">
      <t>カタム</t>
    </rPh>
    <rPh sb="23" eb="24">
      <t>カク</t>
    </rPh>
    <phoneticPr fontId="0"/>
  </si>
  <si>
    <t>T [K]</t>
    <phoneticPr fontId="0"/>
  </si>
  <si>
    <t>←温度</t>
    <rPh sb="1" eb="3">
      <t>オンド</t>
    </rPh>
    <phoneticPr fontId="0"/>
  </si>
  <si>
    <t>n</t>
    <phoneticPr fontId="0"/>
  </si>
  <si>
    <t>仕様傾け角 [deg]</t>
    <rPh sb="0" eb="2">
      <t>シヨウ</t>
    </rPh>
    <rPh sb="2" eb="3">
      <t>カタム</t>
    </rPh>
    <rPh sb="4" eb="5">
      <t>カク</t>
    </rPh>
    <phoneticPr fontId="0"/>
  </si>
  <si>
    <t>←何度傾いた光線が仕様どおりの波長透過特性を持つか？</t>
    <rPh sb="1" eb="3">
      <t>ナンド</t>
    </rPh>
    <rPh sb="3" eb="4">
      <t>カタム</t>
    </rPh>
    <rPh sb="6" eb="8">
      <t>コウセン</t>
    </rPh>
    <rPh sb="9" eb="11">
      <t>シヨウ</t>
    </rPh>
    <rPh sb="15" eb="17">
      <t>ハチョウ</t>
    </rPh>
    <rPh sb="17" eb="19">
      <t>トウカ</t>
    </rPh>
    <rPh sb="19" eb="21">
      <t>トクセイ</t>
    </rPh>
    <rPh sb="22" eb="23">
      <t>モ</t>
    </rPh>
    <phoneticPr fontId="0"/>
  </si>
  <si>
    <t>λ [um]</t>
  </si>
  <si>
    <t>dλlimit [um]</t>
  </si>
  <si>
    <t>←波長のずれのリミット</t>
  </si>
  <si>
    <t>n ←フィルター基板の屈折率：実測とシミュレーションがマッチするように、数字を調節しているのに注意。</t>
  </si>
  <si>
    <t>λ [um] &lt;- center wavelangth of the filter（温度７７K：これも実測にマッチする様に調節）</t>
  </si>
  <si>
    <t>NB2071</t>
  </si>
  <si>
    <t>NB2095</t>
  </si>
  <si>
    <t>NB2315</t>
  </si>
  <si>
    <t>H2 ch1</t>
  </si>
  <si>
    <t>H2 ch2</t>
  </si>
  <si>
    <t>Kcont ch2</t>
  </si>
  <si>
    <t>Kcont ch1</t>
  </si>
  <si>
    <t>NB155 ch2</t>
  </si>
  <si>
    <t>NB155 ch1</t>
  </si>
  <si>
    <t>NB1657 -1</t>
  </si>
  <si>
    <t>NB1657 -2</t>
  </si>
  <si>
    <t>[FeII] -1</t>
  </si>
  <si>
    <t>[FeII] -2</t>
  </si>
  <si>
    <t>λ(x,y,77K)</t>
    <phoneticPr fontId="0"/>
  </si>
  <si>
    <t>λ(x,y,T)</t>
    <phoneticPr fontId="0"/>
  </si>
  <si>
    <t>X [pix]</t>
  </si>
  <si>
    <t>Y [pix]</t>
  </si>
  <si>
    <t>AOI [deg]</t>
  </si>
  <si>
    <t>NB119</t>
  </si>
  <si>
    <t>CO ch1</t>
  </si>
  <si>
    <t>CO ch2</t>
  </si>
  <si>
    <t xml:space="preserve"> &lt;-- y in preimage coordinates (=2048-X in raw image coordinate)</t>
  </si>
  <si>
    <t xml:space="preserve"> &lt;-- x in preimage coordinate (=Y in raw image coordinate)</t>
  </si>
  <si>
    <t>#### Position-Central Wavelength Calculator for MOIRCS NB filters ####</t>
  </si>
  <si>
    <t>T=112K</t>
  </si>
  <si>
    <t>BrG ch1</t>
  </si>
  <si>
    <t>BrG ch2</t>
  </si>
  <si>
    <t>BrG ch1 *</t>
  </si>
  <si>
    <t>Sep.27.2005 (originally by R.Suzuki) -- Revised 2013 Nov 28 for the actual measurement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</si>
</sst>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_ "/>
    <numFmt numFmtId="165" formatCode="0.000"/>
  </numFmts>
  <fonts count="14" x14ac:knownFonts="1">
    <font>
      <sz val="11"/>
      <color theme="1"/>
      <name val="Calibri"/>
      <family val="2"/>
      <scheme val="minor"/>
    </font>
    <font>
      <b/>
      <sz val="11"/>
      <color indexed="12"/>
      <name val="ＭＳ Ｐゴシック"/>
      <family val="3"/>
      <charset val="128"/>
    </font>
    <font>
      <b/>
      <sz val="11"/>
      <color indexed="10"/>
      <name val="ＭＳ Ｐゴシック"/>
      <family val="3"/>
      <charset val="128"/>
    </font>
    <font>
      <sz val="11"/>
      <color indexed="10"/>
      <name val="ＭＳ Ｐゴシック"/>
      <family val="3"/>
      <charset val="128"/>
    </font>
    <font>
      <sz val="11"/>
      <color indexed="53"/>
      <name val="ＭＳ Ｐゴシック"/>
      <family val="3"/>
      <charset val="128"/>
    </font>
    <font>
      <sz val="11"/>
      <color indexed="48"/>
      <name val="ＭＳ Ｐゴシック"/>
      <family val="3"/>
      <charset val="128"/>
    </font>
    <font>
      <b/>
      <sz val="11"/>
      <color rgb="FFFF0000"/>
      <name val="ＭＳ Ｐゴシック"/>
      <family val="3"/>
      <charset val="128"/>
    </font>
    <font>
      <sz val="11"/>
      <name val="Calibri"/>
      <family val="2"/>
    </font>
    <font>
      <sz val="11"/>
      <color theme="2" tint="-0.249977111117893"/>
      <name val="Calibri"/>
      <family val="2"/>
      <scheme val="minor"/>
    </font>
    <font>
      <sz val="11"/>
      <color theme="2" tint="-0.499984740745262"/>
      <name val="Calibri"/>
      <family val="2"/>
      <scheme val="minor"/>
    </font>
    <font>
      <sz val="11"/>
      <color theme="2" tint="-0.499984740745262"/>
      <name val="ＭＳ Ｐゴシック"/>
      <family val="3"/>
      <charset val="128"/>
    </font>
    <font>
      <sz val="11"/>
      <color theme="2" tint="-0.499984740745262"/>
      <name val="Calibri"/>
      <family val="2"/>
    </font>
    <font>
      <sz val="11"/>
      <color rgb="FF0070C0"/>
      <name val="ＭＳ Ｐゴシック"/>
      <family val="3"/>
      <charset val="128"/>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0" fillId="0" borderId="1" xfId="0" applyBorder="1"/>
    <xf numFmtId="0" fontId="0" fillId="0" borderId="1" xfId="0" applyBorder="1" applyAlignment="1">
      <alignment horizontal="center"/>
    </xf>
    <xf numFmtId="0" fontId="5" fillId="0" borderId="1" xfId="0" applyFont="1" applyBorder="1"/>
    <xf numFmtId="0" fontId="0" fillId="0" borderId="0" xfId="0" applyBorder="1" applyAlignment="1">
      <alignment horizontal="center"/>
    </xf>
    <xf numFmtId="0" fontId="0" fillId="0" borderId="0" xfId="0" applyBorder="1"/>
    <xf numFmtId="165" fontId="0" fillId="0" borderId="0" xfId="0" applyNumberFormat="1" applyBorder="1"/>
    <xf numFmtId="0" fontId="8" fillId="0" borderId="0" xfId="0" applyFont="1"/>
    <xf numFmtId="0" fontId="9" fillId="0" borderId="0" xfId="0" applyFont="1"/>
    <xf numFmtId="0" fontId="10" fillId="0" borderId="0" xfId="0" applyFont="1"/>
    <xf numFmtId="0" fontId="11" fillId="0" borderId="0" xfId="0" applyFont="1"/>
    <xf numFmtId="0" fontId="8" fillId="0" borderId="1" xfId="0" applyFont="1" applyBorder="1" applyAlignment="1">
      <alignment horizontal="center"/>
    </xf>
    <xf numFmtId="164" fontId="8" fillId="0" borderId="1" xfId="0" applyNumberFormat="1" applyFont="1" applyBorder="1"/>
    <xf numFmtId="0" fontId="12" fillId="0" borderId="0" xfId="0" applyFont="1"/>
    <xf numFmtId="0" fontId="13" fillId="0" borderId="0" xfId="0"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209550</xdr:colOff>
      <xdr:row>35</xdr:row>
      <xdr:rowOff>28575</xdr:rowOff>
    </xdr:from>
    <xdr:to>
      <xdr:col>4</xdr:col>
      <xdr:colOff>247650</xdr:colOff>
      <xdr:row>52</xdr:row>
      <xdr:rowOff>6350</xdr:rowOff>
    </xdr:to>
    <xdr:grpSp>
      <xdr:nvGrpSpPr>
        <xdr:cNvPr id="28" name="Group 27"/>
        <xdr:cNvGrpSpPr/>
      </xdr:nvGrpSpPr>
      <xdr:grpSpPr>
        <a:xfrm>
          <a:off x="209550" y="3457575"/>
          <a:ext cx="2847975" cy="3216275"/>
          <a:chOff x="609600" y="2286000"/>
          <a:chExt cx="2847975" cy="3216275"/>
        </a:xfrm>
      </xdr:grpSpPr>
      <xdr:sp macro="" textlink="">
        <xdr:nvSpPr>
          <xdr:cNvPr id="14" name="Rectangle 19"/>
          <xdr:cNvSpPr>
            <a:spLocks noChangeArrowheads="1"/>
          </xdr:cNvSpPr>
        </xdr:nvSpPr>
        <xdr:spPr bwMode="auto">
          <a:xfrm>
            <a:off x="609600" y="2286000"/>
            <a:ext cx="2847975" cy="3216275"/>
          </a:xfrm>
          <a:prstGeom prst="rect">
            <a:avLst/>
          </a:prstGeom>
          <a:solidFill>
            <a:srgbClr val="FFFFFF"/>
          </a:solidFill>
          <a:ln w="9525">
            <a:noFill/>
            <a:miter lim="800000"/>
            <a:headEnd/>
            <a:tailEnd/>
          </a:ln>
        </xdr:spPr>
      </xdr:sp>
      <xdr:sp macro="" textlink="">
        <xdr:nvSpPr>
          <xdr:cNvPr id="15" name="Rectangle 5"/>
          <xdr:cNvSpPr>
            <a:spLocks noChangeArrowheads="1"/>
          </xdr:cNvSpPr>
        </xdr:nvSpPr>
        <xdr:spPr bwMode="auto">
          <a:xfrm>
            <a:off x="1314450" y="2730236"/>
            <a:ext cx="1371600" cy="1359365"/>
          </a:xfrm>
          <a:prstGeom prst="rect">
            <a:avLst/>
          </a:prstGeom>
          <a:noFill/>
          <a:ln w="9525">
            <a:solidFill>
              <a:srgbClr val="FF0000"/>
            </a:solidFill>
            <a:miter lim="800000"/>
            <a:headEnd/>
            <a:tailEnd/>
          </a:ln>
        </xdr:spPr>
      </xdr:sp>
      <xdr:sp macro="" textlink="">
        <xdr:nvSpPr>
          <xdr:cNvPr id="16" name="Rectangle 6"/>
          <xdr:cNvSpPr>
            <a:spLocks noChangeArrowheads="1"/>
          </xdr:cNvSpPr>
        </xdr:nvSpPr>
        <xdr:spPr bwMode="auto">
          <a:xfrm>
            <a:off x="1314450" y="3885252"/>
            <a:ext cx="1371600" cy="1350480"/>
          </a:xfrm>
          <a:prstGeom prst="rect">
            <a:avLst/>
          </a:prstGeom>
          <a:noFill/>
          <a:ln w="9525">
            <a:solidFill>
              <a:srgbClr val="0000FF"/>
            </a:solidFill>
            <a:miter lim="800000"/>
            <a:headEnd/>
            <a:tailEnd/>
          </a:ln>
        </xdr:spPr>
      </xdr:sp>
      <xdr:sp macro="" textlink="">
        <xdr:nvSpPr>
          <xdr:cNvPr id="17" name="Line 7"/>
          <xdr:cNvSpPr>
            <a:spLocks noChangeShapeType="1"/>
          </xdr:cNvSpPr>
        </xdr:nvSpPr>
        <xdr:spPr bwMode="auto">
          <a:xfrm flipV="1">
            <a:off x="2000250" y="2374847"/>
            <a:ext cx="0" cy="1617022"/>
          </a:xfrm>
          <a:prstGeom prst="line">
            <a:avLst/>
          </a:prstGeom>
          <a:noFill/>
          <a:ln w="9525">
            <a:solidFill>
              <a:srgbClr val="000000"/>
            </a:solidFill>
            <a:round/>
            <a:headEnd/>
            <a:tailEnd type="triangle" w="med" len="med"/>
          </a:ln>
        </xdr:spPr>
      </xdr:sp>
      <xdr:sp macro="" textlink="">
        <xdr:nvSpPr>
          <xdr:cNvPr id="18" name="Line 8"/>
          <xdr:cNvSpPr>
            <a:spLocks noChangeShapeType="1"/>
          </xdr:cNvSpPr>
        </xdr:nvSpPr>
        <xdr:spPr bwMode="auto">
          <a:xfrm>
            <a:off x="2000250" y="3991869"/>
            <a:ext cx="1400175" cy="0"/>
          </a:xfrm>
          <a:prstGeom prst="line">
            <a:avLst/>
          </a:prstGeom>
          <a:noFill/>
          <a:ln w="9525">
            <a:solidFill>
              <a:srgbClr val="000000"/>
            </a:solidFill>
            <a:round/>
            <a:headEnd/>
            <a:tailEnd type="triangle" w="med" len="med"/>
          </a:ln>
        </xdr:spPr>
      </xdr:sp>
      <xdr:sp macro="" textlink="">
        <xdr:nvSpPr>
          <xdr:cNvPr id="19" name="Rectangle 9"/>
          <xdr:cNvSpPr>
            <a:spLocks noChangeArrowheads="1"/>
          </xdr:cNvSpPr>
        </xdr:nvSpPr>
        <xdr:spPr bwMode="auto">
          <a:xfrm>
            <a:off x="3171825" y="4062947"/>
            <a:ext cx="247650" cy="20434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xc</a:t>
            </a:r>
          </a:p>
        </xdr:txBody>
      </xdr:sp>
      <xdr:sp macro="" textlink="">
        <xdr:nvSpPr>
          <xdr:cNvPr id="20" name="Rectangle 10"/>
          <xdr:cNvSpPr>
            <a:spLocks noChangeArrowheads="1"/>
          </xdr:cNvSpPr>
        </xdr:nvSpPr>
        <xdr:spPr bwMode="auto">
          <a:xfrm>
            <a:off x="1704975" y="2401501"/>
            <a:ext cx="238125" cy="20434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yc</a:t>
            </a:r>
          </a:p>
        </xdr:txBody>
      </xdr:sp>
      <xdr:sp macro="" textlink="">
        <xdr:nvSpPr>
          <xdr:cNvPr id="21" name="Oval 11"/>
          <xdr:cNvSpPr>
            <a:spLocks noChangeAspect="1" noChangeArrowheads="1"/>
          </xdr:cNvSpPr>
        </xdr:nvSpPr>
        <xdr:spPr bwMode="auto">
          <a:xfrm>
            <a:off x="819150" y="2845738"/>
            <a:ext cx="2343150" cy="2310031"/>
          </a:xfrm>
          <a:prstGeom prst="ellipse">
            <a:avLst/>
          </a:prstGeom>
          <a:noFill/>
          <a:ln w="9525">
            <a:solidFill>
              <a:srgbClr val="00FF00"/>
            </a:solidFill>
            <a:round/>
            <a:headEnd/>
            <a:tailEnd/>
          </a:ln>
        </xdr:spPr>
      </xdr:sp>
      <xdr:sp macro="" textlink="">
        <xdr:nvSpPr>
          <xdr:cNvPr id="22" name="Line 12"/>
          <xdr:cNvSpPr>
            <a:spLocks noChangeShapeType="1"/>
          </xdr:cNvSpPr>
        </xdr:nvSpPr>
        <xdr:spPr bwMode="auto">
          <a:xfrm flipV="1">
            <a:off x="1314450" y="3494324"/>
            <a:ext cx="0" cy="595277"/>
          </a:xfrm>
          <a:prstGeom prst="line">
            <a:avLst/>
          </a:prstGeom>
          <a:noFill/>
          <a:ln w="9525">
            <a:solidFill>
              <a:srgbClr val="000000"/>
            </a:solidFill>
            <a:round/>
            <a:headEnd/>
            <a:tailEnd type="triangle" w="med" len="med"/>
          </a:ln>
        </xdr:spPr>
      </xdr:sp>
      <xdr:sp macro="" textlink="">
        <xdr:nvSpPr>
          <xdr:cNvPr id="23" name="Line 13"/>
          <xdr:cNvSpPr>
            <a:spLocks noChangeShapeType="1"/>
          </xdr:cNvSpPr>
        </xdr:nvSpPr>
        <xdr:spPr bwMode="auto">
          <a:xfrm>
            <a:off x="1314450" y="4089601"/>
            <a:ext cx="590550" cy="0"/>
          </a:xfrm>
          <a:prstGeom prst="line">
            <a:avLst/>
          </a:prstGeom>
          <a:noFill/>
          <a:ln w="9525">
            <a:solidFill>
              <a:srgbClr val="000000"/>
            </a:solidFill>
            <a:round/>
            <a:headEnd/>
            <a:tailEnd type="triangle" w="med" len="med"/>
          </a:ln>
        </xdr:spPr>
      </xdr:sp>
      <xdr:sp macro="" textlink="">
        <xdr:nvSpPr>
          <xdr:cNvPr id="24" name="Text Box 14"/>
          <xdr:cNvSpPr txBox="1">
            <a:spLocks noChangeArrowheads="1"/>
          </xdr:cNvSpPr>
        </xdr:nvSpPr>
        <xdr:spPr bwMode="auto">
          <a:xfrm>
            <a:off x="1028700" y="3512093"/>
            <a:ext cx="228600" cy="204349"/>
          </a:xfrm>
          <a:prstGeom prst="rect">
            <a:avLst/>
          </a:prstGeom>
          <a:solidFill>
            <a:srgbClr val="FFFFFF"/>
          </a:solid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y</a:t>
            </a:r>
          </a:p>
        </xdr:txBody>
      </xdr:sp>
      <xdr:sp macro="" textlink="">
        <xdr:nvSpPr>
          <xdr:cNvPr id="25" name="Text Box 15"/>
          <xdr:cNvSpPr txBox="1">
            <a:spLocks noChangeArrowheads="1"/>
          </xdr:cNvSpPr>
        </xdr:nvSpPr>
        <xdr:spPr bwMode="auto">
          <a:xfrm>
            <a:off x="1752600" y="4160679"/>
            <a:ext cx="228600" cy="204349"/>
          </a:xfrm>
          <a:prstGeom prst="rect">
            <a:avLst/>
          </a:prstGeom>
          <a:solidFill>
            <a:srgbClr val="FFFFFF"/>
          </a:solid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x</a:t>
            </a:r>
          </a:p>
        </xdr:txBody>
      </xdr:sp>
      <xdr:sp macro="" textlink="">
        <xdr:nvSpPr>
          <xdr:cNvPr id="26" name="TextBox 25"/>
          <xdr:cNvSpPr txBox="1"/>
        </xdr:nvSpPr>
        <xdr:spPr>
          <a:xfrm>
            <a:off x="2876550" y="2828925"/>
            <a:ext cx="3899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ch2</a:t>
            </a:r>
          </a:p>
        </xdr:txBody>
      </xdr:sp>
      <xdr:sp macro="" textlink="">
        <xdr:nvSpPr>
          <xdr:cNvPr id="27" name="TextBox 26"/>
          <xdr:cNvSpPr txBox="1"/>
        </xdr:nvSpPr>
        <xdr:spPr>
          <a:xfrm>
            <a:off x="3009900" y="5067300"/>
            <a:ext cx="3899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ch1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workbookViewId="0">
      <selection activeCell="A3" sqref="A3"/>
    </sheetView>
  </sheetViews>
  <sheetFormatPr defaultRowHeight="15" x14ac:dyDescent="0.25"/>
  <cols>
    <col min="2" max="19" width="11" customWidth="1"/>
  </cols>
  <sheetData>
    <row r="1" spans="1:3" x14ac:dyDescent="0.25">
      <c r="A1" s="1" t="s">
        <v>54</v>
      </c>
    </row>
    <row r="2" spans="1:3" x14ac:dyDescent="0.25">
      <c r="A2" s="2" t="s">
        <v>59</v>
      </c>
    </row>
    <row r="3" spans="1:3" x14ac:dyDescent="0.25">
      <c r="A3" t="s">
        <v>55</v>
      </c>
    </row>
    <row r="4" spans="1:3" x14ac:dyDescent="0.25">
      <c r="A4" s="2" t="s">
        <v>0</v>
      </c>
    </row>
    <row r="5" spans="1:3" x14ac:dyDescent="0.25">
      <c r="A5" s="3" t="s">
        <v>1</v>
      </c>
    </row>
    <row r="7" spans="1:3" hidden="1" x14ac:dyDescent="0.25">
      <c r="A7" t="s">
        <v>2</v>
      </c>
      <c r="B7">
        <v>50.905000000000001</v>
      </c>
      <c r="C7" t="s">
        <v>3</v>
      </c>
    </row>
    <row r="8" spans="1:3" hidden="1" x14ac:dyDescent="0.25">
      <c r="A8" t="s">
        <v>4</v>
      </c>
      <c r="B8">
        <v>620.5</v>
      </c>
      <c r="C8" t="s">
        <v>5</v>
      </c>
    </row>
    <row r="9" spans="1:3" hidden="1" x14ac:dyDescent="0.25">
      <c r="A9" t="s">
        <v>6</v>
      </c>
      <c r="B9">
        <v>1024</v>
      </c>
      <c r="C9" t="s">
        <v>7</v>
      </c>
    </row>
    <row r="10" spans="1:3" hidden="1" x14ac:dyDescent="0.25">
      <c r="A10" t="s">
        <v>8</v>
      </c>
      <c r="B10">
        <v>256</v>
      </c>
      <c r="C10" t="s">
        <v>7</v>
      </c>
    </row>
    <row r="11" spans="1:3" hidden="1" x14ac:dyDescent="0.25">
      <c r="A11" t="s">
        <v>9</v>
      </c>
      <c r="B11">
        <f>3.926/12.4/0.018</f>
        <v>17.589605734767026</v>
      </c>
      <c r="C11" t="s">
        <v>10</v>
      </c>
    </row>
    <row r="12" spans="1:3" hidden="1" x14ac:dyDescent="0.25">
      <c r="A12" t="s">
        <v>11</v>
      </c>
      <c r="B12">
        <f>PI()/180</f>
        <v>1.7453292519943295E-2</v>
      </c>
    </row>
    <row r="13" spans="1:3" hidden="1" x14ac:dyDescent="0.25">
      <c r="A13" t="s">
        <v>12</v>
      </c>
      <c r="B13">
        <v>7.7000000000000002E-3</v>
      </c>
      <c r="C13" t="s">
        <v>13</v>
      </c>
    </row>
    <row r="14" spans="1:3" hidden="1" x14ac:dyDescent="0.25"/>
    <row r="15" spans="1:3" hidden="1" x14ac:dyDescent="0.25">
      <c r="A15" t="s">
        <v>14</v>
      </c>
      <c r="B15" s="4">
        <v>1024</v>
      </c>
      <c r="C15" t="s">
        <v>15</v>
      </c>
    </row>
    <row r="16" spans="1:3" hidden="1" x14ac:dyDescent="0.25">
      <c r="A16" t="s">
        <v>16</v>
      </c>
      <c r="B16" s="4">
        <v>0</v>
      </c>
      <c r="C16" t="s">
        <v>15</v>
      </c>
    </row>
    <row r="17" spans="1:20" hidden="1" x14ac:dyDescent="0.25">
      <c r="A17" t="s">
        <v>17</v>
      </c>
      <c r="B17">
        <v>5</v>
      </c>
      <c r="C17" t="s">
        <v>18</v>
      </c>
    </row>
    <row r="18" spans="1:20" hidden="1" x14ac:dyDescent="0.25">
      <c r="A18" t="s">
        <v>19</v>
      </c>
      <c r="B18">
        <f>ACOS((B15-$B$9)/$B$11/SQRT(((B15-$B$9)/$B$11)^2+($B$7-(B16-$B$10)/$B$11)^2+$B$8^2)/SIN(B17*$B$12))/$B$12</f>
        <v>90</v>
      </c>
      <c r="C18" t="s">
        <v>20</v>
      </c>
    </row>
    <row r="19" spans="1:20" hidden="1" x14ac:dyDescent="0.25">
      <c r="B19" t="s">
        <v>39</v>
      </c>
      <c r="C19" t="s">
        <v>38</v>
      </c>
      <c r="D19" t="s">
        <v>40</v>
      </c>
      <c r="E19" t="s">
        <v>41</v>
      </c>
      <c r="F19" t="s">
        <v>42</v>
      </c>
      <c r="G19" t="s">
        <v>43</v>
      </c>
      <c r="H19" t="s">
        <v>31</v>
      </c>
      <c r="I19" t="s">
        <v>32</v>
      </c>
      <c r="J19" t="s">
        <v>34</v>
      </c>
      <c r="K19" t="s">
        <v>35</v>
      </c>
      <c r="L19" s="15" t="s">
        <v>58</v>
      </c>
      <c r="M19" t="s">
        <v>57</v>
      </c>
      <c r="N19" t="s">
        <v>37</v>
      </c>
      <c r="O19" t="s">
        <v>36</v>
      </c>
      <c r="P19" t="s">
        <v>33</v>
      </c>
      <c r="Q19" s="15" t="s">
        <v>49</v>
      </c>
      <c r="R19" s="21" t="s">
        <v>50</v>
      </c>
      <c r="S19" s="21" t="s">
        <v>51</v>
      </c>
    </row>
    <row r="20" spans="1:20" hidden="1" x14ac:dyDescent="0.25">
      <c r="A20" t="s">
        <v>26</v>
      </c>
      <c r="B20" s="5">
        <v>1.5435000000000001</v>
      </c>
      <c r="C20" s="5">
        <v>1.5461</v>
      </c>
      <c r="D20" s="5">
        <v>1.6524000000000001</v>
      </c>
      <c r="E20" s="5">
        <v>1.6535</v>
      </c>
      <c r="F20" s="5">
        <v>1.6386000000000001</v>
      </c>
      <c r="G20" s="5">
        <v>1.6402000000000001</v>
      </c>
      <c r="H20" s="5">
        <v>2.0638000000000001</v>
      </c>
      <c r="I20" s="5">
        <v>2.0868600000000002</v>
      </c>
      <c r="J20" s="5">
        <v>2.1153</v>
      </c>
      <c r="K20" s="5">
        <v>2.1160000000000001</v>
      </c>
      <c r="L20" s="16">
        <f>M20</f>
        <v>2.1581000000000001</v>
      </c>
      <c r="M20" s="5">
        <v>2.1581000000000001</v>
      </c>
      <c r="N20" s="5">
        <v>2.2397999999999998</v>
      </c>
      <c r="O20" s="5">
        <v>2.2543000000000002</v>
      </c>
      <c r="P20" s="5">
        <v>2.3094999999999999</v>
      </c>
      <c r="Q20" s="16">
        <v>1.1850000000000001</v>
      </c>
      <c r="R20" s="20">
        <v>2.2909000000000002</v>
      </c>
      <c r="S20" s="20">
        <v>2.2852999999999999</v>
      </c>
      <c r="T20" s="6" t="s">
        <v>30</v>
      </c>
    </row>
    <row r="21" spans="1:20" hidden="1" x14ac:dyDescent="0.25">
      <c r="A21" t="s">
        <v>23</v>
      </c>
      <c r="B21" s="7">
        <v>1.65</v>
      </c>
      <c r="C21" s="7">
        <v>1.8</v>
      </c>
      <c r="D21" s="7">
        <v>1.7</v>
      </c>
      <c r="E21" s="7">
        <v>1.8</v>
      </c>
      <c r="F21" s="7">
        <v>1.75</v>
      </c>
      <c r="G21" s="7">
        <v>1.95</v>
      </c>
      <c r="H21" s="7">
        <v>1.85</v>
      </c>
      <c r="I21" s="7">
        <v>1.88</v>
      </c>
      <c r="J21" s="7">
        <v>1.4</v>
      </c>
      <c r="K21" s="7">
        <v>1.4</v>
      </c>
      <c r="L21" s="17">
        <f>M21</f>
        <v>1.75</v>
      </c>
      <c r="M21" s="7">
        <v>1.75</v>
      </c>
      <c r="N21" s="7">
        <v>2.2000000000000002</v>
      </c>
      <c r="O21" s="7">
        <v>2.2000000000000002</v>
      </c>
      <c r="P21" s="7">
        <v>1.73</v>
      </c>
      <c r="Q21" s="17">
        <v>1.75</v>
      </c>
      <c r="R21" s="7">
        <v>1.6</v>
      </c>
      <c r="S21" s="7">
        <v>1.6</v>
      </c>
      <c r="T21" t="s">
        <v>29</v>
      </c>
    </row>
    <row r="22" spans="1:20" hidden="1" x14ac:dyDescent="0.25">
      <c r="A22" t="s">
        <v>27</v>
      </c>
      <c r="B22" s="5">
        <v>5.0000000000000001E-3</v>
      </c>
      <c r="C22" t="s">
        <v>28</v>
      </c>
    </row>
    <row r="23" spans="1:20" x14ac:dyDescent="0.25">
      <c r="A23" t="s">
        <v>21</v>
      </c>
      <c r="B23" s="5">
        <v>112</v>
      </c>
      <c r="C23" t="s">
        <v>22</v>
      </c>
    </row>
    <row r="24" spans="1:20" x14ac:dyDescent="0.25">
      <c r="A24" t="s">
        <v>24</v>
      </c>
      <c r="B24" s="5">
        <v>5</v>
      </c>
      <c r="C24" t="s">
        <v>25</v>
      </c>
    </row>
    <row r="25" spans="1:20" x14ac:dyDescent="0.25">
      <c r="A25" s="11"/>
      <c r="B25" s="11"/>
      <c r="C25" s="11"/>
      <c r="D25" s="12"/>
      <c r="E25" s="12"/>
      <c r="F25" s="12"/>
    </row>
    <row r="26" spans="1:20" x14ac:dyDescent="0.25">
      <c r="A26" s="11"/>
      <c r="B26" s="11"/>
      <c r="C26" s="11"/>
      <c r="D26" s="11"/>
      <c r="E26" s="11"/>
      <c r="F26" s="11"/>
    </row>
    <row r="28" spans="1:20" x14ac:dyDescent="0.25">
      <c r="A28" t="s">
        <v>46</v>
      </c>
      <c r="B28" s="10">
        <v>1024</v>
      </c>
      <c r="C28" t="s">
        <v>53</v>
      </c>
    </row>
    <row r="29" spans="1:20" x14ac:dyDescent="0.25">
      <c r="A29" t="s">
        <v>47</v>
      </c>
      <c r="B29" s="10">
        <v>1024</v>
      </c>
      <c r="C29" t="s">
        <v>52</v>
      </c>
    </row>
    <row r="30" spans="1:20" x14ac:dyDescent="0.25">
      <c r="A30" t="s">
        <v>48</v>
      </c>
      <c r="B30" s="8">
        <f>ACOS((-(B28-$B$9)/$B$11*SIN($B$17*$B$12)*COS($B$18*$B$12)+($B$7-(B29-$B$10)/$B$11)*SIN($B$17*$B$12)*SIN($B$18*$B$12)+$B$8*COS($B$17*$B$12))/SQRT(((B28-$B$9)/$B$11)^2+($B$7-(B29-$B$10)/$B$11)^2+$B$8^2))/$B$12</f>
        <v>4.3312394776083742</v>
      </c>
    </row>
    <row r="31" spans="1:20" x14ac:dyDescent="0.25">
      <c r="B31" s="12"/>
    </row>
    <row r="32" spans="1:20" x14ac:dyDescent="0.25">
      <c r="B32" t="s">
        <v>39</v>
      </c>
      <c r="C32" t="s">
        <v>38</v>
      </c>
      <c r="D32" t="s">
        <v>40</v>
      </c>
      <c r="E32" t="s">
        <v>41</v>
      </c>
      <c r="F32" t="s">
        <v>42</v>
      </c>
      <c r="G32" t="s">
        <v>43</v>
      </c>
      <c r="H32" t="s">
        <v>31</v>
      </c>
      <c r="I32" t="s">
        <v>32</v>
      </c>
      <c r="J32" t="s">
        <v>34</v>
      </c>
      <c r="K32" t="s">
        <v>35</v>
      </c>
      <c r="L32" s="15" t="s">
        <v>56</v>
      </c>
      <c r="M32" t="s">
        <v>57</v>
      </c>
      <c r="N32" t="s">
        <v>37</v>
      </c>
      <c r="O32" t="s">
        <v>36</v>
      </c>
      <c r="P32" t="s">
        <v>33</v>
      </c>
      <c r="Q32" s="15" t="s">
        <v>49</v>
      </c>
      <c r="R32" s="21" t="s">
        <v>50</v>
      </c>
      <c r="S32" s="21" t="s">
        <v>51</v>
      </c>
    </row>
    <row r="33" spans="1:19" s="14" customFormat="1" hidden="1" x14ac:dyDescent="0.25">
      <c r="A33" s="18" t="s">
        <v>44</v>
      </c>
      <c r="B33" s="19">
        <f>B$20*SQRT((B$21)^2-(SIN($B$30*$B$12))^2)/SQRT((B$21)^2-(SIN($B$24*$B$12))^2)</f>
        <v>1.5440378730783912</v>
      </c>
      <c r="C33" s="19">
        <f t="shared" ref="C33:S33" si="0">C$20*SQRT((C$21)^2-(SIN($B$30*$B$12))^2)/SQRT((C$21)^2-(SIN($B$24*$B$12))^2)</f>
        <v>1.5465525345097122</v>
      </c>
      <c r="D33" s="19">
        <f t="shared" si="0"/>
        <v>1.6529423659048026</v>
      </c>
      <c r="E33" s="19">
        <f t="shared" si="0"/>
        <v>1.6539839698672845</v>
      </c>
      <c r="F33" s="19">
        <f t="shared" si="0"/>
        <v>1.6391074712598968</v>
      </c>
      <c r="G33" s="19">
        <f t="shared" si="0"/>
        <v>1.6406089264369277</v>
      </c>
      <c r="H33" s="19">
        <f t="shared" si="0"/>
        <v>2.0643717843476699</v>
      </c>
      <c r="I33" s="19">
        <f t="shared" si="0"/>
        <v>2.0874198311395848</v>
      </c>
      <c r="J33" s="19">
        <f t="shared" si="0"/>
        <v>2.1163249446197363</v>
      </c>
      <c r="K33" s="19">
        <f t="shared" si="0"/>
        <v>2.1170252837967958</v>
      </c>
      <c r="L33" s="19">
        <f t="shared" si="0"/>
        <v>2.1587683594080209</v>
      </c>
      <c r="M33" s="19">
        <f>M$20*SQRT((M$21)^2-(SIN($B$30*$B$12))^2)/SQRT((M$21)^2-(SIN($B$24*$B$12))^2)</f>
        <v>2.1587683594080209</v>
      </c>
      <c r="N33" s="19">
        <f t="shared" si="0"/>
        <v>2.2402385375619409</v>
      </c>
      <c r="O33" s="19">
        <f t="shared" si="0"/>
        <v>2.2547413765630346</v>
      </c>
      <c r="P33" s="19">
        <f t="shared" si="0"/>
        <v>2.3102319204891311</v>
      </c>
      <c r="Q33" s="19">
        <f t="shared" si="0"/>
        <v>1.1853669922146819</v>
      </c>
      <c r="R33" s="19">
        <f t="shared" si="0"/>
        <v>2.2917491404941406</v>
      </c>
      <c r="S33" s="19">
        <f t="shared" si="0"/>
        <v>2.28614706480914</v>
      </c>
    </row>
    <row r="34" spans="1:19" x14ac:dyDescent="0.25">
      <c r="A34" s="9" t="s">
        <v>45</v>
      </c>
      <c r="B34" s="8">
        <f>B33+$B$13*($B$23-77)*B33/100</f>
        <v>1.5481990551463376</v>
      </c>
      <c r="C34" s="8">
        <f t="shared" ref="C34:P34" si="1">C33+$B$13*($B$23-77)*C33/100</f>
        <v>1.5507204935902159</v>
      </c>
      <c r="D34" s="8">
        <f t="shared" si="1"/>
        <v>1.6573970455809159</v>
      </c>
      <c r="E34" s="8">
        <f t="shared" si="1"/>
        <v>1.6584414566660768</v>
      </c>
      <c r="F34" s="8">
        <f t="shared" si="1"/>
        <v>1.6435248658949422</v>
      </c>
      <c r="G34" s="8">
        <f t="shared" si="1"/>
        <v>1.6450303674936753</v>
      </c>
      <c r="H34" s="8">
        <f t="shared" si="1"/>
        <v>2.0699352663064867</v>
      </c>
      <c r="I34" s="8">
        <f t="shared" si="1"/>
        <v>2.0930454275845061</v>
      </c>
      <c r="J34" s="8">
        <f t="shared" si="1"/>
        <v>2.1220284403454865</v>
      </c>
      <c r="K34" s="8">
        <f t="shared" si="1"/>
        <v>2.1227306669366279</v>
      </c>
      <c r="L34" s="8">
        <f t="shared" ref="L34" si="2">L33+$B$13*($B$23-77)*L33/100</f>
        <v>2.1645862401366256</v>
      </c>
      <c r="M34" s="8">
        <f t="shared" ref="M34" si="3">M33+$B$13*($B$23-77)*M33/100</f>
        <v>2.1645862401366256</v>
      </c>
      <c r="N34" s="8">
        <f t="shared" si="1"/>
        <v>2.2462759804206702</v>
      </c>
      <c r="O34" s="8">
        <f t="shared" si="1"/>
        <v>2.260817904572872</v>
      </c>
      <c r="P34" s="8">
        <f t="shared" si="1"/>
        <v>2.3164579955148494</v>
      </c>
      <c r="Q34" s="8">
        <f t="shared" ref="Q34" si="4">Q33+$B$13*($B$23-77)*Q33/100</f>
        <v>1.1885615562587004</v>
      </c>
      <c r="R34" s="8">
        <f t="shared" ref="R34" si="5">R33+$B$13*($B$23-77)*R33/100</f>
        <v>2.2979254044277724</v>
      </c>
      <c r="S34" s="8">
        <f t="shared" ref="S34" si="6">S33+$B$13*($B$23-77)*S33/100</f>
        <v>2.2923082311488008</v>
      </c>
    </row>
    <row r="35" spans="1:19" x14ac:dyDescent="0.25">
      <c r="A35" s="11"/>
      <c r="B35" s="13"/>
      <c r="C35" s="13"/>
      <c r="D35" s="13"/>
      <c r="E35" s="13"/>
      <c r="F35" s="13"/>
      <c r="G35" s="13"/>
      <c r="H35" s="13"/>
      <c r="I35" s="13"/>
      <c r="J35" s="13"/>
      <c r="K35" s="13"/>
      <c r="L35" s="13"/>
      <c r="M35" s="13"/>
      <c r="N35" s="13"/>
      <c r="O35" s="13"/>
      <c r="P35" s="13"/>
      <c r="Q35" s="1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2013-11-28T04:02:45Z</dcterms:modified>
</cp:coreProperties>
</file>